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RANTS PROGRAM\2019-2020 Grants Program\Final Award\Public\"/>
    </mc:Choice>
  </mc:AlternateContent>
  <xr:revisionPtr revIDLastSave="0" documentId="13_ncr:1_{2C300BB3-C5D9-48DE-83F4-067300C820BA}" xr6:coauthVersionLast="45" xr6:coauthVersionMax="45" xr10:uidLastSave="{00000000-0000-0000-0000-000000000000}"/>
  <bookViews>
    <workbookView xWindow="-98" yWindow="-98" windowWidth="20715" windowHeight="13276" xr2:uid="{0C4B4AE0-FDDC-43D7-AA99-254671126550}"/>
  </bookViews>
  <sheets>
    <sheet name="USFS Law Enforcement" sheetId="1" r:id="rId1"/>
  </sheets>
  <definedNames>
    <definedName name="_xlnm.Print_Titles" localSheetId="0">'USFS Law Enforcement'!$1:$1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I3" i="1" s="1"/>
  <c r="J3" i="1" s="1"/>
  <c r="H20" i="1"/>
  <c r="K3" i="1" l="1"/>
  <c r="I19" i="1"/>
  <c r="J19" i="1" s="1"/>
  <c r="K19" i="1" s="1"/>
  <c r="I18" i="1"/>
  <c r="J18" i="1" s="1"/>
  <c r="K18" i="1" s="1"/>
  <c r="I17" i="1"/>
  <c r="J17" i="1" s="1"/>
  <c r="K17" i="1" s="1"/>
  <c r="I16" i="1"/>
  <c r="J16" i="1" s="1"/>
  <c r="K16" i="1" s="1"/>
  <c r="I15" i="1"/>
  <c r="J15" i="1" s="1"/>
  <c r="K15" i="1" s="1"/>
  <c r="I14" i="1"/>
  <c r="J14" i="1" s="1"/>
  <c r="K14" i="1" s="1"/>
  <c r="I13" i="1"/>
  <c r="J13" i="1" s="1"/>
  <c r="K13" i="1" s="1"/>
  <c r="I12" i="1"/>
  <c r="J12" i="1" s="1"/>
  <c r="K12" i="1" s="1"/>
  <c r="I11" i="1"/>
  <c r="J11" i="1" s="1"/>
  <c r="K11" i="1" s="1"/>
  <c r="I10" i="1"/>
  <c r="J10" i="1" s="1"/>
  <c r="K10" i="1" s="1"/>
  <c r="I9" i="1"/>
  <c r="J9" i="1" s="1"/>
  <c r="K9" i="1" s="1"/>
  <c r="I8" i="1"/>
  <c r="J8" i="1" s="1"/>
  <c r="K8" i="1" s="1"/>
  <c r="I7" i="1"/>
  <c r="J7" i="1" s="1"/>
  <c r="K7" i="1" s="1"/>
  <c r="I6" i="1"/>
  <c r="J6" i="1" s="1"/>
  <c r="K6" i="1" s="1"/>
  <c r="I5" i="1"/>
  <c r="J5" i="1" s="1"/>
  <c r="K5" i="1" s="1"/>
  <c r="I4" i="1"/>
  <c r="J4" i="1" s="1"/>
  <c r="K4" i="1" s="1"/>
  <c r="K20" i="1" l="1"/>
  <c r="L3" i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J20" i="1"/>
</calcChain>
</file>

<file path=xl/sharedStrings.xml><?xml version="1.0" encoding="utf-8"?>
<sst xmlns="http://schemas.openxmlformats.org/spreadsheetml/2006/main" count="64" uniqueCount="51">
  <si>
    <t>TOTALS</t>
  </si>
  <si>
    <t>G19-02-33-L02</t>
  </si>
  <si>
    <t>Law Enforcement Lake Tahoe Basin Management Unit</t>
  </si>
  <si>
    <t>USFS - Tahoe/Lake Tahoe Basin Management Unit NF - Patrol District</t>
  </si>
  <si>
    <t>G19-02-33-L01</t>
  </si>
  <si>
    <t>Law Enforcement Tahoe NF</t>
  </si>
  <si>
    <t>G19-02-32-L01</t>
  </si>
  <si>
    <t>Law Enforcement</t>
  </si>
  <si>
    <t>USFS - Stanislaus NF - Patrol District</t>
  </si>
  <si>
    <t>G19-02-35-L01</t>
  </si>
  <si>
    <t>USFS - Sierra NF - Patrol District</t>
  </si>
  <si>
    <t>G19-02-37-L02</t>
  </si>
  <si>
    <t>Six Rivers National Forest Patrol District</t>
  </si>
  <si>
    <t>USFS - Shasta-Trinity/Six Rivers NF - Patrol District</t>
  </si>
  <si>
    <t>G19-02-37-L01</t>
  </si>
  <si>
    <t>Shasta Trinity National Forest Patrol District</t>
  </si>
  <si>
    <t>G19-02-34-L01</t>
  </si>
  <si>
    <t>USFS - Sequoia NF - Patrol District</t>
  </si>
  <si>
    <t>G19-02-40-L01</t>
  </si>
  <si>
    <t>USFS - San Bernardino NF - Patrol District</t>
  </si>
  <si>
    <t>G19-02-38-L01</t>
  </si>
  <si>
    <t>USFS - Plumas NF - Patrol District</t>
  </si>
  <si>
    <t>G19-02-36-L01</t>
  </si>
  <si>
    <t>USFS - Mendocino NF - Patrol District</t>
  </si>
  <si>
    <t>G19-02-28-L01</t>
  </si>
  <si>
    <t>USFS - Los Padres NF - Patrol District</t>
  </si>
  <si>
    <t>G19-02-42-L01</t>
  </si>
  <si>
    <t>USFS - Klamath NF - Patrol District</t>
  </si>
  <si>
    <t>G19-02-39-L01</t>
  </si>
  <si>
    <t>USFS - Inyo NF - Patrol District</t>
  </si>
  <si>
    <t>G19-02-24-L01</t>
  </si>
  <si>
    <t>USFS - Humboldt-Toiyabe NF - Patrol District</t>
  </si>
  <si>
    <t>G19-02-23-L01</t>
  </si>
  <si>
    <t xml:space="preserve">Law Enforcement </t>
  </si>
  <si>
    <t>USFS - Eldorado NF - Patrol District</t>
  </si>
  <si>
    <t>G19-02-22-L01</t>
  </si>
  <si>
    <t>USFS - Cleveland NF - Patrol District</t>
  </si>
  <si>
    <t>G19-02-21-L01</t>
  </si>
  <si>
    <t>USFS - Angeles NF - Patrol District</t>
  </si>
  <si>
    <r>
      <t xml:space="preserve">Balance            </t>
    </r>
    <r>
      <rPr>
        <b/>
        <sz val="8"/>
        <color rgb="FFFF0000"/>
        <rFont val="Arial"/>
        <family val="2"/>
      </rPr>
      <t xml:space="preserve"> (see note)</t>
    </r>
  </si>
  <si>
    <t>Total Award</t>
  </si>
  <si>
    <t>Additional Award</t>
  </si>
  <si>
    <t>Proportional Award Percent</t>
  </si>
  <si>
    <t>Amount Less Base Award</t>
  </si>
  <si>
    <t>Base Award</t>
  </si>
  <si>
    <t>Division Recommend</t>
  </si>
  <si>
    <t>Applicant Request</t>
  </si>
  <si>
    <t>Project Number</t>
  </si>
  <si>
    <t>Project Title</t>
  </si>
  <si>
    <t>Applicant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</si>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</sst>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164" formatCode="&quot;$&quot;#,##0"/>
    <numFmt numFmtId="165" formatCode="_(&quot;$&quot;* #,##0_);_(&quot;$&quot;* \(#,##0\);_(&quot;$&quot;* &quot;-&quot;??_);_(@_)"/>
    <numFmt numFmtId="166" formatCode="&quot;$&quot;#,##0.00"/>
    <numFmt numFmtId="167" formatCode="0.000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left" wrapText="1"/>
    </xf>
    <xf numFmtId="0" fontId="1" fillId="0" borderId="0" xfId="0" applyFont="1" applyAlignment="1">
      <alignment vertical="center"/>
    </xf>
    <xf numFmtId="166" fontId="3" fillId="2" borderId="2" xfId="0" applyNumberFormat="1" applyFont="1" applyFill="1" applyBorder="1" applyAlignment="1">
      <alignment vertical="top"/>
    </xf>
    <xf numFmtId="164" fontId="3" fillId="2" borderId="2" xfId="0" applyNumberFormat="1" applyFont="1" applyFill="1" applyBorder="1" applyAlignment="1">
      <alignment vertical="top"/>
    </xf>
    <xf numFmtId="167" fontId="3" fillId="2" borderId="2" xfId="0" applyNumberFormat="1" applyFont="1" applyFill="1" applyBorder="1" applyAlignment="1">
      <alignment vertical="top"/>
    </xf>
    <xf numFmtId="5" fontId="3" fillId="2" borderId="2" xfId="0" applyNumberFormat="1" applyFont="1" applyFill="1" applyBorder="1" applyAlignment="1">
      <alignment vertical="top"/>
    </xf>
    <xf numFmtId="0" fontId="3" fillId="2" borderId="2" xfId="0" applyFont="1" applyFill="1" applyBorder="1" applyAlignment="1">
      <alignment horizontal="right" vertical="top"/>
    </xf>
    <xf numFmtId="0" fontId="4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top"/>
    </xf>
    <xf numFmtId="164" fontId="4" fillId="0" borderId="3" xfId="0" applyNumberFormat="1" applyFont="1" applyBorder="1" applyAlignment="1">
      <alignment vertical="top"/>
    </xf>
    <xf numFmtId="2" fontId="4" fillId="3" borderId="3" xfId="0" applyNumberFormat="1" applyFont="1" applyFill="1" applyBorder="1" applyAlignment="1">
      <alignment horizontal="right" vertical="top"/>
    </xf>
    <xf numFmtId="5" fontId="4" fillId="3" borderId="3" xfId="0" applyNumberFormat="1" applyFont="1" applyFill="1" applyBorder="1" applyAlignment="1">
      <alignment vertical="top"/>
    </xf>
    <xf numFmtId="5" fontId="4" fillId="0" borderId="3" xfId="0" applyNumberFormat="1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/>
    </xf>
    <xf numFmtId="164" fontId="4" fillId="2" borderId="4" xfId="0" applyNumberFormat="1" applyFont="1" applyFill="1" applyBorder="1" applyAlignment="1">
      <alignment vertical="top"/>
    </xf>
    <xf numFmtId="2" fontId="4" fillId="2" borderId="4" xfId="0" applyNumberFormat="1" applyFont="1" applyFill="1" applyBorder="1" applyAlignment="1">
      <alignment horizontal="right" vertical="top"/>
    </xf>
    <xf numFmtId="5" fontId="4" fillId="2" borderId="4" xfId="0" applyNumberFormat="1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top"/>
    </xf>
    <xf numFmtId="164" fontId="4" fillId="0" borderId="4" xfId="0" applyNumberFormat="1" applyFont="1" applyBorder="1" applyAlignment="1">
      <alignment vertical="top"/>
    </xf>
    <xf numFmtId="2" fontId="4" fillId="3" borderId="4" xfId="0" applyNumberFormat="1" applyFont="1" applyFill="1" applyBorder="1" applyAlignment="1">
      <alignment horizontal="right" vertical="top"/>
    </xf>
    <xf numFmtId="5" fontId="4" fillId="3" borderId="4" xfId="0" applyNumberFormat="1" applyFont="1" applyFill="1" applyBorder="1" applyAlignment="1">
      <alignment vertical="top"/>
    </xf>
    <xf numFmtId="5" fontId="4" fillId="0" borderId="4" xfId="0" applyNumberFormat="1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/>
    </xf>
    <xf numFmtId="164" fontId="4" fillId="3" borderId="4" xfId="0" applyNumberFormat="1" applyFont="1" applyFill="1" applyBorder="1" applyAlignment="1">
      <alignment vertical="top"/>
    </xf>
    <xf numFmtId="0" fontId="4" fillId="2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horizontal="right" vertical="center"/>
    </xf>
    <xf numFmtId="5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right" wrapText="1"/>
    </xf>
    <xf numFmtId="164" fontId="3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165" fontId="3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164" fontId="3" fillId="4" borderId="4" xfId="0" applyNumberFormat="1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165" fontId="3" fillId="4" borderId="4" xfId="0" applyNumberFormat="1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20</xdr:row>
      <xdr:rowOff>14288</xdr:rowOff>
    </xdr:from>
    <xdr:to>
      <xdr:col>10</xdr:col>
      <xdr:colOff>471487</xdr:colOff>
      <xdr:row>23</xdr:row>
      <xdr:rowOff>138113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5BDD331-A554-4BF1-B070-E0AA37CCA3D3}"/>
            </a:ext>
          </a:extLst>
        </xdr:cNvPr>
        <xdr:cNvSpPr txBox="1"/>
      </xdr:nvSpPr>
      <xdr:spPr>
        <a:xfrm>
          <a:off x="371475" y="5233988"/>
          <a:ext cx="8801100" cy="600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NOTE: All law</a:t>
          </a:r>
          <a:r>
            <a:rPr lang="en-US" sz="1200" b="1" baseline="0"/>
            <a:t> enforcement awards are based on the formula as outlined in Section 4970.15.3(c) of the 2008 Grants and Cooperative Agreements Program Regulations (Rev. 1/19)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64FAD-8E02-4A1A-A601-F0C9DE8DFB63}">
  <dimension ref="A1:L21"/>
  <sheetViews>
    <sheetView tabSelected="1" topLeftCell="A9" zoomScaleNormal="100" workbookViewId="0">
      <selection activeCell="L23" sqref="L23"/>
    </sheetView>
  </sheetViews>
  <sheetFormatPr defaultColWidth="9.1328125" defaultRowHeight="12.75" x14ac:dyDescent="0.35"/>
  <cols>
    <col min="1" max="1" width="5.1328125" style="1" customWidth="1"/>
    <col min="2" max="2" width="20" style="4" customWidth="1"/>
    <col min="3" max="3" width="16" style="4" customWidth="1"/>
    <col min="4" max="4" width="12.3984375" style="1" bestFit="1" customWidth="1"/>
    <col min="5" max="6" width="11.3984375" style="3" bestFit="1" customWidth="1"/>
    <col min="7" max="7" width="10" style="3" bestFit="1" customWidth="1"/>
    <col min="8" max="8" width="13.86328125" style="3" bestFit="1" customWidth="1"/>
    <col min="9" max="9" width="10.73046875" style="1" bestFit="1" customWidth="1"/>
    <col min="10" max="11" width="10.86328125" style="2" bestFit="1" customWidth="1"/>
    <col min="12" max="12" width="14" style="2" customWidth="1"/>
    <col min="13" max="16384" width="9.1328125" style="1"/>
  </cols>
  <sheetData>
    <row r="1" spans="1:12" ht="20.65" x14ac:dyDescent="0.35">
      <c r="A1" s="50" t="s">
        <v>50</v>
      </c>
      <c r="B1" s="48" t="s">
        <v>49</v>
      </c>
      <c r="C1" s="48" t="s">
        <v>48</v>
      </c>
      <c r="D1" s="48" t="s">
        <v>47</v>
      </c>
      <c r="E1" s="49" t="s">
        <v>46</v>
      </c>
      <c r="F1" s="49" t="s">
        <v>45</v>
      </c>
      <c r="G1" s="49" t="s">
        <v>44</v>
      </c>
      <c r="H1" s="49" t="s">
        <v>43</v>
      </c>
      <c r="I1" s="48" t="s">
        <v>42</v>
      </c>
      <c r="J1" s="47" t="s">
        <v>41</v>
      </c>
      <c r="K1" s="47" t="s">
        <v>40</v>
      </c>
      <c r="L1" s="47" t="s">
        <v>39</v>
      </c>
    </row>
    <row r="2" spans="1:12" x14ac:dyDescent="0.35">
      <c r="A2" s="46"/>
      <c r="B2" s="44"/>
      <c r="C2" s="44"/>
      <c r="D2" s="44"/>
      <c r="E2" s="45"/>
      <c r="F2" s="45"/>
      <c r="G2" s="45"/>
      <c r="H2" s="45"/>
      <c r="I2" s="44"/>
      <c r="J2" s="43"/>
      <c r="K2" s="43"/>
      <c r="L2" s="42">
        <v>2160000</v>
      </c>
    </row>
    <row r="3" spans="1:12" s="6" customFormat="1" ht="20.25" x14ac:dyDescent="0.45">
      <c r="A3" s="33">
        <v>1</v>
      </c>
      <c r="B3" s="41" t="s">
        <v>38</v>
      </c>
      <c r="C3" s="41" t="s">
        <v>7</v>
      </c>
      <c r="D3" s="40" t="s">
        <v>37</v>
      </c>
      <c r="E3" s="39">
        <v>152496</v>
      </c>
      <c r="F3" s="39">
        <v>152496</v>
      </c>
      <c r="G3" s="39">
        <v>10000</v>
      </c>
      <c r="H3" s="39">
        <v>142496</v>
      </c>
      <c r="I3" s="38">
        <f>(L2-G20)/(F20-G20)*100</f>
        <v>99.028882867440132</v>
      </c>
      <c r="J3" s="37">
        <f t="shared" ref="J3:J19" si="0">(F3-G3)*I3/100</f>
        <v>141112.1969307875</v>
      </c>
      <c r="K3" s="37">
        <f t="shared" ref="K3:K19" si="1">SUM(G3+J3)</f>
        <v>151112.1969307875</v>
      </c>
      <c r="L3" s="36">
        <f t="shared" ref="L3:L19" si="2">SUM(L2-K3)</f>
        <v>2008887.8030692125</v>
      </c>
    </row>
    <row r="4" spans="1:12" s="6" customFormat="1" ht="20.25" x14ac:dyDescent="0.45">
      <c r="A4" s="35">
        <v>2</v>
      </c>
      <c r="B4" s="25" t="s">
        <v>36</v>
      </c>
      <c r="C4" s="24" t="s">
        <v>7</v>
      </c>
      <c r="D4" s="21" t="s">
        <v>35</v>
      </c>
      <c r="E4" s="23">
        <v>135000</v>
      </c>
      <c r="F4" s="23">
        <v>128195</v>
      </c>
      <c r="G4" s="23">
        <v>10000</v>
      </c>
      <c r="H4" s="23">
        <v>118195</v>
      </c>
      <c r="I4" s="22">
        <f>(L2-G20)/(F20-G20)*100</f>
        <v>99.028882867440132</v>
      </c>
      <c r="J4" s="21">
        <f t="shared" si="0"/>
        <v>117047.18810517086</v>
      </c>
      <c r="K4" s="21">
        <f t="shared" si="1"/>
        <v>127047.18810517086</v>
      </c>
      <c r="L4" s="21">
        <f t="shared" si="2"/>
        <v>1881840.6149640416</v>
      </c>
    </row>
    <row r="5" spans="1:12" s="6" customFormat="1" ht="20.25" x14ac:dyDescent="0.45">
      <c r="A5" s="33">
        <v>3</v>
      </c>
      <c r="B5" s="32" t="s">
        <v>34</v>
      </c>
      <c r="C5" s="32" t="s">
        <v>33</v>
      </c>
      <c r="D5" s="31" t="s">
        <v>32</v>
      </c>
      <c r="E5" s="30">
        <v>264090</v>
      </c>
      <c r="F5" s="30">
        <v>264090</v>
      </c>
      <c r="G5" s="30">
        <v>10000</v>
      </c>
      <c r="H5" s="29">
        <v>254090</v>
      </c>
      <c r="I5" s="28">
        <f>(L2-G20)/(F20-G20)*100</f>
        <v>99.028882867440132</v>
      </c>
      <c r="J5" s="27">
        <f t="shared" si="0"/>
        <v>251622.48847787865</v>
      </c>
      <c r="K5" s="27">
        <f t="shared" si="1"/>
        <v>261622.48847787865</v>
      </c>
      <c r="L5" s="27">
        <f t="shared" si="2"/>
        <v>1620218.1264861629</v>
      </c>
    </row>
    <row r="6" spans="1:12" s="6" customFormat="1" ht="20.25" x14ac:dyDescent="0.45">
      <c r="A6" s="26">
        <v>4</v>
      </c>
      <c r="B6" s="25" t="s">
        <v>31</v>
      </c>
      <c r="C6" s="25" t="s">
        <v>7</v>
      </c>
      <c r="D6" s="24" t="s">
        <v>30</v>
      </c>
      <c r="E6" s="23">
        <v>135260</v>
      </c>
      <c r="F6" s="23">
        <v>135260</v>
      </c>
      <c r="G6" s="23">
        <v>10000</v>
      </c>
      <c r="H6" s="23">
        <v>125260</v>
      </c>
      <c r="I6" s="22">
        <f>(L2-G20)/(F20-G20)*100</f>
        <v>99.028882867440132</v>
      </c>
      <c r="J6" s="21">
        <f t="shared" si="0"/>
        <v>124043.57867975552</v>
      </c>
      <c r="K6" s="21">
        <f t="shared" si="1"/>
        <v>134043.5786797555</v>
      </c>
      <c r="L6" s="21">
        <f t="shared" si="2"/>
        <v>1486174.5478064073</v>
      </c>
    </row>
    <row r="7" spans="1:12" s="6" customFormat="1" ht="20.25" x14ac:dyDescent="0.45">
      <c r="A7" s="33">
        <v>5</v>
      </c>
      <c r="B7" s="32" t="s">
        <v>29</v>
      </c>
      <c r="C7" s="32" t="s">
        <v>7</v>
      </c>
      <c r="D7" s="31" t="s">
        <v>28</v>
      </c>
      <c r="E7" s="30">
        <v>102000</v>
      </c>
      <c r="F7" s="30">
        <v>101991.37</v>
      </c>
      <c r="G7" s="30">
        <v>10000</v>
      </c>
      <c r="H7" s="29">
        <v>91991.37</v>
      </c>
      <c r="I7" s="28">
        <f>(L2-G20)/(F20-G20)*100</f>
        <v>99.028882867440132</v>
      </c>
      <c r="J7" s="27">
        <f t="shared" si="0"/>
        <v>91098.026045453458</v>
      </c>
      <c r="K7" s="27">
        <f t="shared" si="1"/>
        <v>101098.02604545346</v>
      </c>
      <c r="L7" s="27">
        <f t="shared" si="2"/>
        <v>1385076.5217609538</v>
      </c>
    </row>
    <row r="8" spans="1:12" s="6" customFormat="1" ht="20.25" x14ac:dyDescent="0.45">
      <c r="A8" s="26">
        <v>6</v>
      </c>
      <c r="B8" s="25" t="s">
        <v>27</v>
      </c>
      <c r="C8" s="25" t="s">
        <v>7</v>
      </c>
      <c r="D8" s="24" t="s">
        <v>26</v>
      </c>
      <c r="E8" s="23">
        <v>34625</v>
      </c>
      <c r="F8" s="23">
        <v>18113</v>
      </c>
      <c r="G8" s="23">
        <v>10000</v>
      </c>
      <c r="H8" s="23">
        <v>8036</v>
      </c>
      <c r="I8" s="22">
        <f>(L2-G20)/(F20-G20)*100</f>
        <v>99.028882867440132</v>
      </c>
      <c r="J8" s="21">
        <f t="shared" si="0"/>
        <v>8034.2132670354176</v>
      </c>
      <c r="K8" s="21">
        <f t="shared" si="1"/>
        <v>18034.213267035419</v>
      </c>
      <c r="L8" s="21">
        <f t="shared" si="2"/>
        <v>1367042.3084939185</v>
      </c>
    </row>
    <row r="9" spans="1:12" s="6" customFormat="1" ht="20.25" x14ac:dyDescent="0.45">
      <c r="A9" s="33">
        <v>7</v>
      </c>
      <c r="B9" s="32" t="s">
        <v>25</v>
      </c>
      <c r="C9" s="32" t="s">
        <v>7</v>
      </c>
      <c r="D9" s="31" t="s">
        <v>24</v>
      </c>
      <c r="E9" s="30">
        <v>109062</v>
      </c>
      <c r="F9" s="30">
        <v>105078</v>
      </c>
      <c r="G9" s="30">
        <v>10000</v>
      </c>
      <c r="H9" s="29">
        <v>95078</v>
      </c>
      <c r="I9" s="28">
        <f>(L2-G20)/(F20-G20)*100</f>
        <v>99.028882867440132</v>
      </c>
      <c r="J9" s="34">
        <f t="shared" si="0"/>
        <v>94154.68125270473</v>
      </c>
      <c r="K9" s="27">
        <f t="shared" si="1"/>
        <v>104154.68125270473</v>
      </c>
      <c r="L9" s="27">
        <f t="shared" si="2"/>
        <v>1262887.6272412138</v>
      </c>
    </row>
    <row r="10" spans="1:12" s="6" customFormat="1" ht="20.25" x14ac:dyDescent="0.45">
      <c r="A10" s="26">
        <v>8</v>
      </c>
      <c r="B10" s="25" t="s">
        <v>23</v>
      </c>
      <c r="C10" s="25" t="s">
        <v>7</v>
      </c>
      <c r="D10" s="24" t="s">
        <v>22</v>
      </c>
      <c r="E10" s="23">
        <v>139119</v>
      </c>
      <c r="F10" s="23">
        <v>137919</v>
      </c>
      <c r="G10" s="23">
        <v>10000</v>
      </c>
      <c r="H10" s="23">
        <v>127919</v>
      </c>
      <c r="I10" s="22">
        <f>(L2-G20)/(F20-G20)*100</f>
        <v>99.028882867440132</v>
      </c>
      <c r="J10" s="21">
        <f t="shared" si="0"/>
        <v>126676.75667520074</v>
      </c>
      <c r="K10" s="21">
        <f t="shared" si="1"/>
        <v>136676.75667520074</v>
      </c>
      <c r="L10" s="21">
        <f t="shared" si="2"/>
        <v>1126210.870566013</v>
      </c>
    </row>
    <row r="11" spans="1:12" s="6" customFormat="1" ht="20.25" x14ac:dyDescent="0.45">
      <c r="A11" s="33">
        <v>9</v>
      </c>
      <c r="B11" s="32" t="s">
        <v>21</v>
      </c>
      <c r="C11" s="32" t="s">
        <v>7</v>
      </c>
      <c r="D11" s="31" t="s">
        <v>20</v>
      </c>
      <c r="E11" s="30">
        <v>126655</v>
      </c>
      <c r="F11" s="30">
        <v>93912</v>
      </c>
      <c r="G11" s="30">
        <v>10000</v>
      </c>
      <c r="H11" s="29">
        <v>83912</v>
      </c>
      <c r="I11" s="28">
        <f>(L2-G20)/(F20-G20)*100</f>
        <v>99.028882867440132</v>
      </c>
      <c r="J11" s="27">
        <f t="shared" si="0"/>
        <v>83097.116191726367</v>
      </c>
      <c r="K11" s="27">
        <f t="shared" si="1"/>
        <v>93097.116191726367</v>
      </c>
      <c r="L11" s="27">
        <f t="shared" si="2"/>
        <v>1033113.7543742866</v>
      </c>
    </row>
    <row r="12" spans="1:12" s="6" customFormat="1" ht="20.25" x14ac:dyDescent="0.45">
      <c r="A12" s="26">
        <v>10</v>
      </c>
      <c r="B12" s="25" t="s">
        <v>19</v>
      </c>
      <c r="C12" s="25" t="s">
        <v>7</v>
      </c>
      <c r="D12" s="24" t="s">
        <v>18</v>
      </c>
      <c r="E12" s="23">
        <v>249760</v>
      </c>
      <c r="F12" s="23">
        <v>249760</v>
      </c>
      <c r="G12" s="23">
        <v>10000</v>
      </c>
      <c r="H12" s="23">
        <v>239760</v>
      </c>
      <c r="I12" s="22">
        <f>(L2-G20)/(F20-G20)*100</f>
        <v>99.028882867440132</v>
      </c>
      <c r="J12" s="21">
        <f t="shared" si="0"/>
        <v>237431.64956297446</v>
      </c>
      <c r="K12" s="21">
        <f t="shared" si="1"/>
        <v>247431.64956297446</v>
      </c>
      <c r="L12" s="21">
        <f t="shared" si="2"/>
        <v>785682.10481131217</v>
      </c>
    </row>
    <row r="13" spans="1:12" s="6" customFormat="1" ht="20.25" x14ac:dyDescent="0.45">
      <c r="A13" s="33">
        <v>11</v>
      </c>
      <c r="B13" s="32" t="s">
        <v>17</v>
      </c>
      <c r="C13" s="32" t="s">
        <v>7</v>
      </c>
      <c r="D13" s="31" t="s">
        <v>16</v>
      </c>
      <c r="E13" s="30">
        <v>169317.5</v>
      </c>
      <c r="F13" s="30">
        <v>169317.5</v>
      </c>
      <c r="G13" s="30">
        <v>10000</v>
      </c>
      <c r="H13" s="29">
        <v>159317.5</v>
      </c>
      <c r="I13" s="28">
        <f>(L2-G20)/(F20-G20)*100</f>
        <v>99.028882867440132</v>
      </c>
      <c r="J13" s="27">
        <f t="shared" si="0"/>
        <v>157770.34046233393</v>
      </c>
      <c r="K13" s="27">
        <f t="shared" si="1"/>
        <v>167770.34046233393</v>
      </c>
      <c r="L13" s="27">
        <f t="shared" si="2"/>
        <v>617911.76434897818</v>
      </c>
    </row>
    <row r="14" spans="1:12" s="6" customFormat="1" ht="20.25" x14ac:dyDescent="0.45">
      <c r="A14" s="26">
        <v>12</v>
      </c>
      <c r="B14" s="25" t="s">
        <v>13</v>
      </c>
      <c r="C14" s="25" t="s">
        <v>15</v>
      </c>
      <c r="D14" s="24" t="s">
        <v>14</v>
      </c>
      <c r="E14" s="23">
        <v>25149</v>
      </c>
      <c r="F14" s="23">
        <v>25149</v>
      </c>
      <c r="G14" s="23">
        <v>5000</v>
      </c>
      <c r="H14" s="23">
        <v>20149</v>
      </c>
      <c r="I14" s="22">
        <f>(L2-G20)/(F20-G20)*100</f>
        <v>99.028882867440132</v>
      </c>
      <c r="J14" s="21">
        <f t="shared" si="0"/>
        <v>19953.329608960514</v>
      </c>
      <c r="K14" s="21">
        <f t="shared" si="1"/>
        <v>24953.329608960514</v>
      </c>
      <c r="L14" s="21">
        <f t="shared" si="2"/>
        <v>592958.43474001763</v>
      </c>
    </row>
    <row r="15" spans="1:12" s="6" customFormat="1" ht="20.25" x14ac:dyDescent="0.45">
      <c r="A15" s="33">
        <v>13</v>
      </c>
      <c r="B15" s="32" t="s">
        <v>13</v>
      </c>
      <c r="C15" s="32" t="s">
        <v>12</v>
      </c>
      <c r="D15" s="31" t="s">
        <v>11</v>
      </c>
      <c r="E15" s="30">
        <v>14200</v>
      </c>
      <c r="F15" s="30">
        <v>14200</v>
      </c>
      <c r="G15" s="30">
        <v>5000</v>
      </c>
      <c r="H15" s="29">
        <v>9200</v>
      </c>
      <c r="I15" s="28">
        <f>(L2-G20)/(F20-G20)*100</f>
        <v>99.028882867440132</v>
      </c>
      <c r="J15" s="27">
        <f t="shared" si="0"/>
        <v>9110.6572238044919</v>
      </c>
      <c r="K15" s="27">
        <f t="shared" si="1"/>
        <v>14110.657223804492</v>
      </c>
      <c r="L15" s="27">
        <f t="shared" si="2"/>
        <v>578847.77751621313</v>
      </c>
    </row>
    <row r="16" spans="1:12" s="6" customFormat="1" ht="20.25" x14ac:dyDescent="0.45">
      <c r="A16" s="26">
        <v>14</v>
      </c>
      <c r="B16" s="25" t="s">
        <v>10</v>
      </c>
      <c r="C16" s="25" t="s">
        <v>7</v>
      </c>
      <c r="D16" s="24" t="s">
        <v>9</v>
      </c>
      <c r="E16" s="23">
        <v>117770</v>
      </c>
      <c r="F16" s="23">
        <v>114270</v>
      </c>
      <c r="G16" s="23">
        <v>10000</v>
      </c>
      <c r="H16" s="23">
        <v>104270</v>
      </c>
      <c r="I16" s="22">
        <f>(L2-G20)/(F20-G20)*100</f>
        <v>99.028882867440132</v>
      </c>
      <c r="J16" s="21">
        <f t="shared" si="0"/>
        <v>103257.41616587984</v>
      </c>
      <c r="K16" s="21">
        <f t="shared" si="1"/>
        <v>113257.41616587984</v>
      </c>
      <c r="L16" s="21">
        <f t="shared" si="2"/>
        <v>465590.36135033332</v>
      </c>
    </row>
    <row r="17" spans="1:12" s="6" customFormat="1" ht="20.25" x14ac:dyDescent="0.45">
      <c r="A17" s="33">
        <v>15</v>
      </c>
      <c r="B17" s="32" t="s">
        <v>8</v>
      </c>
      <c r="C17" s="32" t="s">
        <v>7</v>
      </c>
      <c r="D17" s="31" t="s">
        <v>6</v>
      </c>
      <c r="E17" s="30">
        <v>207745</v>
      </c>
      <c r="F17" s="30">
        <v>207745</v>
      </c>
      <c r="G17" s="30">
        <v>10000</v>
      </c>
      <c r="H17" s="29">
        <v>197745</v>
      </c>
      <c r="I17" s="28">
        <f>(L2-G20)/(F20-G20)*100</f>
        <v>99.028882867440132</v>
      </c>
      <c r="J17" s="27">
        <f t="shared" si="0"/>
        <v>195824.6644262195</v>
      </c>
      <c r="K17" s="27">
        <f t="shared" si="1"/>
        <v>205824.6644262195</v>
      </c>
      <c r="L17" s="27">
        <f t="shared" si="2"/>
        <v>259765.69692411381</v>
      </c>
    </row>
    <row r="18" spans="1:12" s="6" customFormat="1" ht="30.4" x14ac:dyDescent="0.45">
      <c r="A18" s="26">
        <v>16</v>
      </c>
      <c r="B18" s="25" t="s">
        <v>3</v>
      </c>
      <c r="C18" s="25" t="s">
        <v>5</v>
      </c>
      <c r="D18" s="24" t="s">
        <v>4</v>
      </c>
      <c r="E18" s="23">
        <v>174510</v>
      </c>
      <c r="F18" s="23">
        <v>172190</v>
      </c>
      <c r="G18" s="23">
        <v>5000</v>
      </c>
      <c r="H18" s="23">
        <v>167190</v>
      </c>
      <c r="I18" s="22">
        <f>(L2-G20)/(F20-G20)*100</f>
        <v>99.028882867440132</v>
      </c>
      <c r="J18" s="21">
        <f t="shared" si="0"/>
        <v>165566.38926607315</v>
      </c>
      <c r="K18" s="21">
        <f t="shared" si="1"/>
        <v>170566.38926607315</v>
      </c>
      <c r="L18" s="21">
        <f t="shared" si="2"/>
        <v>89199.307658040663</v>
      </c>
    </row>
    <row r="19" spans="1:12" s="6" customFormat="1" ht="30.75" thickBot="1" x14ac:dyDescent="0.5">
      <c r="A19" s="20">
        <v>17</v>
      </c>
      <c r="B19" s="19" t="s">
        <v>3</v>
      </c>
      <c r="C19" s="19" t="s">
        <v>2</v>
      </c>
      <c r="D19" s="18" t="s">
        <v>1</v>
      </c>
      <c r="E19" s="17">
        <v>90025</v>
      </c>
      <c r="F19" s="17">
        <v>90025</v>
      </c>
      <c r="G19" s="17">
        <v>5000</v>
      </c>
      <c r="H19" s="16">
        <v>85025</v>
      </c>
      <c r="I19" s="15">
        <f>(L2-G20)/(F20-G20)*100</f>
        <v>99.028882867440132</v>
      </c>
      <c r="J19" s="14">
        <f t="shared" si="0"/>
        <v>84199.307658040969</v>
      </c>
      <c r="K19" s="14">
        <f t="shared" si="1"/>
        <v>89199.307658040969</v>
      </c>
      <c r="L19" s="14">
        <f t="shared" si="2"/>
        <v>-3.0559021979570389E-10</v>
      </c>
    </row>
    <row r="20" spans="1:12" s="6" customFormat="1" x14ac:dyDescent="0.45">
      <c r="A20" s="13"/>
      <c r="B20" s="12"/>
      <c r="C20" s="12"/>
      <c r="D20" s="11" t="s">
        <v>0</v>
      </c>
      <c r="E20" s="10">
        <f>SUM(E3:E19)</f>
        <v>2246783.5</v>
      </c>
      <c r="F20" s="10">
        <f>SUM(F3:F19)</f>
        <v>2179710.87</v>
      </c>
      <c r="G20" s="10">
        <f>SUM(G3:G19)</f>
        <v>150000</v>
      </c>
      <c r="H20" s="10">
        <f>SUM(H3:H19)</f>
        <v>2029633.87</v>
      </c>
      <c r="I20" s="9"/>
      <c r="J20" s="8">
        <f>SUM(J3:J19)</f>
        <v>2010000.0000000002</v>
      </c>
      <c r="K20" s="8">
        <f>SUM(K3:K19)</f>
        <v>2160000</v>
      </c>
      <c r="L20" s="7">
        <f>SUM(L19)</f>
        <v>-3.0559021979570389E-10</v>
      </c>
    </row>
    <row r="21" spans="1:12" customFormat="1" ht="12" customHeight="1" x14ac:dyDescent="0.4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</sheetData>
  <sheetProtection algorithmName="SHA-512" hashValue="EFZVwOk3KJU63MWlW1sRYi01mOA35CP7En0JT1T1vsgPRwwWr4PRGya/ksgbk6fmP93+dhMHICPni7Dmgr+BSA==" saltValue="AvlOJBLkEnq4s4aReGDPJg==" spinCount="100000" sheet="1" objects="1" scenarios="1"/>
  <pageMargins left="0.25" right="0.25" top="1" bottom="1" header="0.25" footer="0.5"/>
  <pageSetup scale="90" orientation="landscape" verticalDpi="0" r:id="rId1"/>
  <headerFooter>
    <oddHeader>&amp;C&amp;"-,Bold"Final Awards
2019/2020 Grants and Cooperative Agreement
Law Enforcement Projects (USFS)</oddHeader>
    <oddFooter>&amp;C&amp;P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USFS Law Enforcement</vt:lpstr>
      <vt:lpstr>'USFS Law Enforcement'!Print_Titles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Bates, Daniel@Parks</dc:creator>
  <cp:lastModifiedBy>Bates, Daniel@Parks</cp:lastModifiedBy>
  <cp:lastPrinted>2020-09-24T14:30:38Z</cp:lastPrinted>
  <dcterms:created xsi:type="dcterms:W3CDTF">2020-09-23T22:21:01Z</dcterms:created>
  <dcterms:modified xsi:type="dcterms:W3CDTF">2020-09-24T14:31:08Z</dcterms:modified>
</cp:coreProperties>
</file>